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10" yWindow="1035" windowWidth="19320" windowHeight="11460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Регионы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6" l="1"/>
  <c r="Q15" i="6" l="1"/>
  <c r="P15" i="6"/>
  <c r="O15" i="6"/>
  <c r="Q11" i="6"/>
  <c r="P11" i="6"/>
  <c r="O11" i="6"/>
  <c r="Q8" i="6"/>
  <c r="P8" i="6"/>
  <c r="O8" i="6"/>
  <c r="N15" i="6"/>
  <c r="N11" i="6"/>
  <c r="N10" i="6"/>
  <c r="N8" i="6"/>
  <c r="M15" i="6"/>
  <c r="M11" i="6"/>
  <c r="M10" i="6"/>
  <c r="M8" i="6"/>
  <c r="L7" i="6"/>
  <c r="K7" i="6"/>
  <c r="J7" i="6"/>
  <c r="O9" i="6" l="1"/>
  <c r="Q10" i="6" l="1"/>
  <c r="P10" i="6"/>
  <c r="O10" i="6"/>
  <c r="O7" i="6" s="1"/>
  <c r="N12" i="6"/>
  <c r="N13" i="6"/>
  <c r="H7" i="6"/>
  <c r="C7" i="6" l="1"/>
  <c r="C14" i="6" s="1"/>
  <c r="N9" i="6" l="1"/>
  <c r="N7" i="6" l="1"/>
  <c r="D7" i="6"/>
  <c r="D14" i="6" s="1"/>
  <c r="C16" i="6" l="1"/>
  <c r="Q6" i="6" l="1"/>
  <c r="P6" i="6"/>
  <c r="O6" i="6"/>
  <c r="M13" i="6" l="1"/>
  <c r="M12" i="6"/>
  <c r="M9" i="6"/>
  <c r="M6" i="6"/>
  <c r="I7" i="6"/>
  <c r="M7" i="6" l="1"/>
  <c r="M14" i="6" s="1"/>
  <c r="N6" i="6" l="1"/>
  <c r="Q9" i="6" l="1"/>
  <c r="Q7" i="6" s="1"/>
  <c r="Q14" i="6" s="1"/>
  <c r="P9" i="6"/>
  <c r="P7" i="6" s="1"/>
  <c r="P14" i="6" s="1"/>
  <c r="O14" i="6"/>
  <c r="M16" i="6"/>
  <c r="J14" i="6" l="1"/>
  <c r="J16" i="6" s="1"/>
  <c r="E7" i="6"/>
  <c r="E14" i="6" s="1"/>
  <c r="F7" i="6"/>
  <c r="G7" i="6"/>
  <c r="K14" i="6"/>
  <c r="L14" i="6"/>
  <c r="I14" i="6" l="1"/>
  <c r="I16" i="6" l="1"/>
  <c r="D16" i="6" l="1"/>
  <c r="N16" i="6"/>
  <c r="H14" i="6"/>
  <c r="H16" i="6" s="1"/>
  <c r="F14" i="6" l="1"/>
  <c r="G14" i="6" l="1"/>
  <c r="E16" i="6" l="1"/>
  <c r="O16" i="6" s="1"/>
  <c r="F16" i="6" l="1"/>
  <c r="G16" i="6" l="1"/>
  <c r="K16" i="6"/>
  <c r="L16" i="6" l="1"/>
  <c r="Q16" i="6" s="1"/>
</calcChain>
</file>

<file path=xl/sharedStrings.xml><?xml version="1.0" encoding="utf-8"?>
<sst xmlns="http://schemas.openxmlformats.org/spreadsheetml/2006/main" count="48" uniqueCount="38">
  <si>
    <t>тыс. рублей</t>
  </si>
  <si>
    <t xml:space="preserve">Код бюджетной классификации </t>
  </si>
  <si>
    <t xml:space="preserve">Наименование </t>
  </si>
  <si>
    <t>Местные бюджеты</t>
  </si>
  <si>
    <t>Консолидированный бюджет</t>
  </si>
  <si>
    <t>2022 год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</si>
  <si>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</si>
  <si>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</si>
  <si>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</si>
  <si>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</si>
  <si>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</si>
  <si>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</si>
  <si>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</si>
  <si>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2023 год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</si>
  <si>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</si>
  <si>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</si>
  <si>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</si>
  <si>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</si>
  <si>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</si>
  <si>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</si>
  <si>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</si>
  <si>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</si>
  <si>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</si>
  <si>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2020 год (исполнение)</t>
  </si>
  <si>
    <t>БТФОМС</t>
  </si>
  <si>
    <t>2021 год (оценка)</t>
  </si>
  <si>
    <t>Бюджет района</t>
  </si>
  <si>
    <t>2 19 00000 00 0000 150</t>
  </si>
  <si>
    <t>Возврат остатков субсидий, субвенций и иных межбюджетных трансфертов имеющих целевое назначение, прошлых лет</t>
  </si>
  <si>
    <t>2 07 00000 00 0000 150</t>
  </si>
  <si>
    <t>Прочие безвозмездные поступления</t>
  </si>
  <si>
    <t>2025 год</t>
  </si>
  <si>
    <t>-</t>
  </si>
  <si>
    <t>2026 год</t>
  </si>
  <si>
    <t>ПРОГНОЗ ОСНОВНЫХ ХАРАКТЕРИСТИК КОНСОЛИДИРОВАННОГО БЮДЖЕТА ГОРДЕЕВСКОГО МУНИЦИПАЛЬНОГО РАЙОНА БРЯНСКОЙ ОБЛАСТИ НА 2025 ГОД И НА ПЛАНОВЫЙ ПЕРИОД 2026 И 2027 ГОДОВ</t>
  </si>
  <si>
    <t>2023 год (исполнение)</t>
  </si>
  <si>
    <t>2024 год (оценка)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</si>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</sst>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_р_."/>
    <numFmt numFmtId="166" formatCode="#,##0.00_р_.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4"/>
      <name val="Segoe UI"/>
      <family val="2"/>
      <charset val="204"/>
    </font>
    <font>
      <sz val="14"/>
      <color theme="1"/>
      <name val="Segoe UI"/>
      <family val="2"/>
      <charset val="204"/>
    </font>
    <font>
      <b/>
      <sz val="14"/>
      <name val="Segoe UI"/>
      <family val="2"/>
      <charset val="204"/>
    </font>
    <font>
      <b/>
      <sz val="14"/>
      <color theme="1"/>
      <name val="Segoe UI"/>
      <family val="2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43" fontId="17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9" fontId="6" fillId="6" borderId="1" xfId="0" quotePrefix="1" applyNumberFormat="1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15" fillId="6" borderId="1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43" fontId="15" fillId="6" borderId="1" xfId="56" applyFont="1" applyFill="1" applyBorder="1" applyAlignment="1">
      <alignment horizontal="center" vertical="center"/>
    </xf>
    <xf numFmtId="43" fontId="15" fillId="6" borderId="1" xfId="56" applyFont="1" applyFill="1" applyBorder="1" applyAlignment="1">
      <alignment horizontal="center" vertical="center" wrapText="1"/>
    </xf>
    <xf numFmtId="43" fontId="13" fillId="0" borderId="1" xfId="56" applyFont="1" applyFill="1" applyBorder="1" applyAlignment="1">
      <alignment horizontal="center" vertical="center" wrapText="1"/>
    </xf>
    <xf numFmtId="43" fontId="16" fillId="0" borderId="1" xfId="56" applyFont="1" applyFill="1" applyBorder="1" applyAlignment="1">
      <alignment horizontal="center" vertical="center"/>
    </xf>
    <xf numFmtId="166" fontId="15" fillId="6" borderId="1" xfId="0" applyNumberFormat="1" applyFont="1" applyFill="1" applyBorder="1" applyAlignment="1">
      <alignment horizontal="center" vertical="center"/>
    </xf>
    <xf numFmtId="43" fontId="16" fillId="6" borderId="1" xfId="56" applyFont="1" applyFill="1" applyBorder="1" applyAlignment="1">
      <alignment horizontal="center" vertical="center"/>
    </xf>
    <xf numFmtId="43" fontId="13" fillId="6" borderId="1" xfId="56" applyFont="1" applyFill="1" applyBorder="1" applyAlignment="1">
      <alignment horizontal="center" vertical="center"/>
    </xf>
    <xf numFmtId="43" fontId="14" fillId="6" borderId="1" xfId="56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Финансовый" xfId="56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tabSelected="1" view="pageBreakPreview" zoomScale="70" zoomScaleNormal="85" zoomScaleSheetLayoutView="70" workbookViewId="0">
      <pane xSplit="2" ySplit="5" topLeftCell="L6" activePane="bottomRight" state="frozen"/>
      <selection pane="topRight" activeCell="C1" sqref="C1"/>
      <selection pane="bottomLeft" activeCell="A6" sqref="A6"/>
      <selection pane="bottomRight" activeCell="N16" sqref="N16"/>
    </sheetView>
  </sheetViews>
  <sheetFormatPr defaultRowHeight="17.25" x14ac:dyDescent="0.2"/>
  <cols>
    <col min="1" max="1" width="25.7109375" style="1" customWidth="1"/>
    <col min="2" max="2" width="36.7109375" style="1" customWidth="1"/>
    <col min="3" max="3" width="24.7109375" style="1" customWidth="1"/>
    <col min="4" max="4" width="24.85546875" style="1" customWidth="1"/>
    <col min="5" max="5" width="25" style="7" customWidth="1"/>
    <col min="6" max="6" width="24.28515625" style="7" customWidth="1"/>
    <col min="7" max="7" width="24.7109375" style="7" customWidth="1"/>
    <col min="8" max="8" width="23.7109375" style="7" customWidth="1"/>
    <col min="9" max="9" width="25.42578125" style="7" customWidth="1"/>
    <col min="10" max="10" width="23.28515625" style="1" customWidth="1"/>
    <col min="11" max="12" width="24.28515625" style="1" bestFit="1" customWidth="1"/>
    <col min="13" max="13" width="25.140625" style="1" customWidth="1"/>
    <col min="14" max="14" width="24.7109375" style="1" customWidth="1"/>
    <col min="15" max="16" width="26" style="1" bestFit="1" customWidth="1"/>
    <col min="17" max="17" width="26.7109375" style="1" customWidth="1"/>
    <col min="18" max="22" width="20.7109375" style="1" hidden="1" customWidth="1"/>
    <col min="23" max="25" width="20.5703125" style="1" bestFit="1" customWidth="1"/>
    <col min="26" max="16384" width="9.140625" style="1"/>
  </cols>
  <sheetData>
    <row r="1" spans="1:24" ht="48.75" customHeight="1" x14ac:dyDescent="0.2">
      <c r="A1" s="37" t="s">
        <v>34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4" ht="24" customHeight="1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11"/>
      <c r="S2" s="11"/>
      <c r="V2" s="1" t="s">
        <v>0</v>
      </c>
    </row>
    <row r="3" spans="1:24" ht="30.75" customHeight="1" x14ac:dyDescent="0.2">
      <c r="A3" s="36" t="s">
        <v>1</v>
      </c>
      <c r="B3" s="36" t="s">
        <v>2</v>
      </c>
      <c r="C3" s="38" t="s">
        <v>26</v>
      </c>
      <c r="D3" s="39"/>
      <c r="E3" s="39"/>
      <c r="F3" s="39"/>
      <c r="G3" s="40"/>
      <c r="H3" s="41" t="s">
        <v>3</v>
      </c>
      <c r="I3" s="42"/>
      <c r="J3" s="42"/>
      <c r="K3" s="42"/>
      <c r="L3" s="43"/>
      <c r="M3" s="38" t="s">
        <v>4</v>
      </c>
      <c r="N3" s="42"/>
      <c r="O3" s="42"/>
      <c r="P3" s="42"/>
      <c r="Q3" s="43"/>
      <c r="R3" s="38" t="s">
        <v>24</v>
      </c>
      <c r="S3" s="44"/>
      <c r="T3" s="44"/>
      <c r="U3" s="44"/>
      <c r="V3" s="45"/>
    </row>
    <row r="4" spans="1:24" ht="55.5" customHeight="1" x14ac:dyDescent="0.2">
      <c r="A4" s="36"/>
      <c r="B4" s="36"/>
      <c r="C4" s="20" t="s">
        <v>35</v>
      </c>
      <c r="D4" s="20" t="s">
        <v>36</v>
      </c>
      <c r="E4" s="21" t="s">
        <v>31</v>
      </c>
      <c r="F4" s="21" t="s">
        <v>33</v>
      </c>
      <c r="G4" s="21" t="s">
        <v>37</v>
      </c>
      <c r="H4" s="20" t="s">
        <v>35</v>
      </c>
      <c r="I4" s="20" t="s">
        <v>36</v>
      </c>
      <c r="J4" s="21" t="s">
        <v>31</v>
      </c>
      <c r="K4" s="21" t="s">
        <v>33</v>
      </c>
      <c r="L4" s="21" t="s">
        <v>37</v>
      </c>
      <c r="M4" s="20" t="s">
        <v>35</v>
      </c>
      <c r="N4" s="20" t="s">
        <v>36</v>
      </c>
      <c r="O4" s="21" t="s">
        <v>31</v>
      </c>
      <c r="P4" s="21" t="s">
        <v>33</v>
      </c>
      <c r="Q4" s="21" t="s">
        <v>37</v>
      </c>
      <c r="R4" s="20" t="s">
        <v>23</v>
      </c>
      <c r="S4" s="20" t="s">
        <v>25</v>
      </c>
      <c r="T4" s="21" t="s">
        <v>5</v>
      </c>
      <c r="U4" s="21" t="s">
        <v>13</v>
      </c>
      <c r="V4" s="21" t="s">
        <v>14</v>
      </c>
    </row>
    <row r="5" spans="1:24" ht="22.5" customHeight="1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21</v>
      </c>
      <c r="V5" s="2">
        <v>22</v>
      </c>
    </row>
    <row r="6" spans="1:24" s="4" customFormat="1" ht="41.25" customHeight="1" x14ac:dyDescent="0.2">
      <c r="A6" s="3" t="s">
        <v>6</v>
      </c>
      <c r="B6" s="3" t="s">
        <v>7</v>
      </c>
      <c r="C6" s="26">
        <v>49708153.229999997</v>
      </c>
      <c r="D6" s="26">
        <v>55037000</v>
      </c>
      <c r="E6" s="26">
        <v>57558910</v>
      </c>
      <c r="F6" s="26">
        <v>61148816</v>
      </c>
      <c r="G6" s="26">
        <v>66767368</v>
      </c>
      <c r="H6" s="26">
        <v>11385535.380000001</v>
      </c>
      <c r="I6" s="26">
        <v>29878600</v>
      </c>
      <c r="J6" s="26">
        <v>19592300</v>
      </c>
      <c r="K6" s="26">
        <v>13991300</v>
      </c>
      <c r="L6" s="26">
        <v>14142300</v>
      </c>
      <c r="M6" s="26">
        <f>C6+H6</f>
        <v>61093688.609999999</v>
      </c>
      <c r="N6" s="26">
        <f>D6+I6</f>
        <v>84915600</v>
      </c>
      <c r="O6" s="26">
        <f>E6+J6</f>
        <v>77151210</v>
      </c>
      <c r="P6" s="26">
        <f>F6+K6</f>
        <v>75140116</v>
      </c>
      <c r="Q6" s="26">
        <f>G6+L6</f>
        <v>80909668</v>
      </c>
      <c r="R6" s="16">
        <v>50370</v>
      </c>
      <c r="S6" s="16">
        <v>112321</v>
      </c>
      <c r="T6" s="17">
        <v>116101.4</v>
      </c>
      <c r="U6" s="17">
        <v>122487</v>
      </c>
      <c r="V6" s="17">
        <v>129713.7</v>
      </c>
    </row>
    <row r="7" spans="1:24" s="5" customFormat="1" ht="42" customHeight="1" x14ac:dyDescent="0.2">
      <c r="A7" s="6" t="s">
        <v>8</v>
      </c>
      <c r="B7" s="3" t="s">
        <v>9</v>
      </c>
      <c r="C7" s="27">
        <f>C8+C9+C10+C11+C12+C13</f>
        <v>219552355.91999999</v>
      </c>
      <c r="D7" s="27">
        <f>D8+D9+D10+D11+D12+D13</f>
        <v>300601297.2299999</v>
      </c>
      <c r="E7" s="27">
        <f t="shared" ref="E7:G7" si="0">E8+E9+E10+E11</f>
        <v>229613869.74000001</v>
      </c>
      <c r="F7" s="27">
        <f t="shared" si="0"/>
        <v>212976121.08000001</v>
      </c>
      <c r="G7" s="27">
        <f t="shared" si="0"/>
        <v>212877107.08000001</v>
      </c>
      <c r="H7" s="26">
        <f>H8+H9+H10+H11+H12</f>
        <v>10014898.57</v>
      </c>
      <c r="I7" s="26">
        <f>I8+I9+I10+I11+I12</f>
        <v>9494706</v>
      </c>
      <c r="J7" s="26">
        <f>J8+J9+J10+J11+J12</f>
        <v>2891598</v>
      </c>
      <c r="K7" s="26">
        <f>K8+K9+K10+K11+K12</f>
        <v>3019830</v>
      </c>
      <c r="L7" s="26">
        <f>L8+L9+L10+L11+L12</f>
        <v>3072888</v>
      </c>
      <c r="M7" s="26">
        <f>M8+M9+M10+M11+M12+M13</f>
        <v>222282819.49000001</v>
      </c>
      <c r="N7" s="31">
        <f>N8+N9+N10+N11+N12+N13</f>
        <v>300931020.2299999</v>
      </c>
      <c r="O7" s="26">
        <f>O8+O9+O10+O11</f>
        <v>225051633.74000001</v>
      </c>
      <c r="P7" s="26">
        <f>P8+P9+P10+P11</f>
        <v>214004401.08000001</v>
      </c>
      <c r="Q7" s="26">
        <f>Q8+Q9+Q10+Q11</f>
        <v>213942839.08000001</v>
      </c>
      <c r="R7" s="17">
        <v>15908901</v>
      </c>
      <c r="S7" s="17">
        <v>17377904.899999999</v>
      </c>
      <c r="T7" s="17">
        <v>16809069.800000001</v>
      </c>
      <c r="U7" s="17">
        <v>17729386.300000001</v>
      </c>
      <c r="V7" s="17">
        <v>18778653.600000001</v>
      </c>
      <c r="W7" s="13"/>
      <c r="X7" s="13"/>
    </row>
    <row r="8" spans="1:24" s="5" customFormat="1" ht="60" customHeight="1" x14ac:dyDescent="0.2">
      <c r="A8" s="14" t="s">
        <v>15</v>
      </c>
      <c r="B8" s="15" t="s">
        <v>16</v>
      </c>
      <c r="C8" s="28">
        <v>54849640</v>
      </c>
      <c r="D8" s="28">
        <v>50497300</v>
      </c>
      <c r="E8" s="23">
        <v>53753300</v>
      </c>
      <c r="F8" s="23">
        <v>43033000</v>
      </c>
      <c r="G8" s="23">
        <v>43160000</v>
      </c>
      <c r="H8" s="23">
        <v>5519997</v>
      </c>
      <c r="I8" s="23">
        <v>2545000</v>
      </c>
      <c r="J8" s="28">
        <v>1563100</v>
      </c>
      <c r="K8" s="28">
        <v>1563100</v>
      </c>
      <c r="L8" s="28">
        <v>1563100</v>
      </c>
      <c r="M8" s="32">
        <f>C8+H8-5519997</f>
        <v>54849640</v>
      </c>
      <c r="N8" s="33">
        <f>D8+I8-I8-2545000</f>
        <v>47952300</v>
      </c>
      <c r="O8" s="32">
        <f>E8+J8-1563100</f>
        <v>53753300</v>
      </c>
      <c r="P8" s="32">
        <f>F8+K8-1563100</f>
        <v>43033000</v>
      </c>
      <c r="Q8" s="32">
        <f>G8+L8-1563100</f>
        <v>43160000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2"/>
      <c r="X8" s="12"/>
    </row>
    <row r="9" spans="1:24" s="5" customFormat="1" ht="75" customHeight="1" x14ac:dyDescent="0.2">
      <c r="A9" s="14" t="s">
        <v>17</v>
      </c>
      <c r="B9" s="15" t="s">
        <v>18</v>
      </c>
      <c r="C9" s="28">
        <v>9641015.75</v>
      </c>
      <c r="D9" s="28">
        <v>89644345.769999996</v>
      </c>
      <c r="E9" s="23">
        <v>13385868.16</v>
      </c>
      <c r="F9" s="23">
        <v>12726292.5</v>
      </c>
      <c r="G9" s="23">
        <v>12319095.5</v>
      </c>
      <c r="H9" s="23">
        <v>3031896.61</v>
      </c>
      <c r="I9" s="23">
        <v>2179600</v>
      </c>
      <c r="J9" s="28"/>
      <c r="K9" s="28"/>
      <c r="L9" s="28"/>
      <c r="M9" s="32">
        <f>C9+H9</f>
        <v>12672912.359999999</v>
      </c>
      <c r="N9" s="33">
        <f>D9+I9</f>
        <v>91823945.769999996</v>
      </c>
      <c r="O9" s="32">
        <f>E9+J9</f>
        <v>13385868.16</v>
      </c>
      <c r="P9" s="32">
        <f t="shared" ref="P9" si="1">F9+K9</f>
        <v>12726292.5</v>
      </c>
      <c r="Q9" s="32">
        <f t="shared" ref="Q9" si="2">G9+L9</f>
        <v>12319095.5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2"/>
      <c r="X9" s="12"/>
    </row>
    <row r="10" spans="1:24" s="5" customFormat="1" ht="59.25" customHeight="1" x14ac:dyDescent="0.2">
      <c r="A10" s="14" t="s">
        <v>19</v>
      </c>
      <c r="B10" s="15" t="s">
        <v>20</v>
      </c>
      <c r="C10" s="28">
        <v>140579939.81</v>
      </c>
      <c r="D10" s="28">
        <v>148627696.16999999</v>
      </c>
      <c r="E10" s="23">
        <v>156583967.58000001</v>
      </c>
      <c r="F10" s="23">
        <v>156788378.58000001</v>
      </c>
      <c r="G10" s="23">
        <v>156953955.58000001</v>
      </c>
      <c r="H10" s="23">
        <v>977066</v>
      </c>
      <c r="I10" s="23">
        <v>1036300</v>
      </c>
      <c r="J10" s="28">
        <v>1328498</v>
      </c>
      <c r="K10" s="28">
        <v>1456730</v>
      </c>
      <c r="L10" s="28">
        <v>1509788</v>
      </c>
      <c r="M10" s="32">
        <f>C10+H10-977066</f>
        <v>140579939.81</v>
      </c>
      <c r="N10" s="33">
        <f>D10+I10</f>
        <v>149663996.16999999</v>
      </c>
      <c r="O10" s="32">
        <f t="shared" ref="O10:Q10" si="3">E10+J10</f>
        <v>157912465.58000001</v>
      </c>
      <c r="P10" s="32">
        <f t="shared" si="3"/>
        <v>158245108.58000001</v>
      </c>
      <c r="Q10" s="32">
        <f t="shared" si="3"/>
        <v>158463743.58000001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2"/>
      <c r="X10" s="12"/>
    </row>
    <row r="11" spans="1:24" s="5" customFormat="1" ht="47.25" customHeight="1" x14ac:dyDescent="0.2">
      <c r="A11" s="14" t="s">
        <v>21</v>
      </c>
      <c r="B11" s="15" t="s">
        <v>22</v>
      </c>
      <c r="C11" s="28">
        <v>14507296.130000001</v>
      </c>
      <c r="D11" s="28">
        <v>11835809.890000001</v>
      </c>
      <c r="E11" s="23">
        <v>5890734</v>
      </c>
      <c r="F11" s="23">
        <v>428450</v>
      </c>
      <c r="G11" s="23">
        <v>444056</v>
      </c>
      <c r="H11" s="23">
        <v>478880</v>
      </c>
      <c r="I11" s="23">
        <v>3731900</v>
      </c>
      <c r="J11" s="28"/>
      <c r="K11" s="28"/>
      <c r="L11" s="28"/>
      <c r="M11" s="32">
        <f>C11+H11-787372</f>
        <v>14198804.130000001</v>
      </c>
      <c r="N11" s="33">
        <f>D11+I11-4074983</f>
        <v>11492726.890000001</v>
      </c>
      <c r="O11" s="32">
        <f>E11+J11-5890734</f>
        <v>0</v>
      </c>
      <c r="P11" s="32">
        <f>F11+K11-428450</f>
        <v>0</v>
      </c>
      <c r="Q11" s="32">
        <f>G11+L11-444056</f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2"/>
      <c r="X11" s="12"/>
    </row>
    <row r="12" spans="1:24" s="5" customFormat="1" ht="47.25" customHeight="1" x14ac:dyDescent="0.2">
      <c r="A12" s="14" t="s">
        <v>29</v>
      </c>
      <c r="B12" s="15" t="s">
        <v>30</v>
      </c>
      <c r="C12" s="28"/>
      <c r="D12" s="28"/>
      <c r="E12" s="23"/>
      <c r="F12" s="23"/>
      <c r="G12" s="23"/>
      <c r="H12" s="23">
        <v>7058.96</v>
      </c>
      <c r="I12" s="23">
        <v>1906</v>
      </c>
      <c r="J12" s="28"/>
      <c r="K12" s="28"/>
      <c r="L12" s="28"/>
      <c r="M12" s="32">
        <f>C12+H12</f>
        <v>7058.96</v>
      </c>
      <c r="N12" s="33">
        <f>I12</f>
        <v>1906</v>
      </c>
      <c r="O12" s="32"/>
      <c r="P12" s="32"/>
      <c r="Q12" s="32"/>
      <c r="R12" s="18"/>
      <c r="S12" s="18"/>
      <c r="T12" s="18"/>
      <c r="U12" s="18"/>
      <c r="V12" s="18"/>
      <c r="W12" s="12"/>
      <c r="X12" s="12"/>
    </row>
    <row r="13" spans="1:24" s="5" customFormat="1" ht="90" customHeight="1" x14ac:dyDescent="0.2">
      <c r="A13" s="14" t="s">
        <v>27</v>
      </c>
      <c r="B13" s="15" t="s">
        <v>28</v>
      </c>
      <c r="C13" s="28">
        <v>-25535.77</v>
      </c>
      <c r="D13" s="28">
        <v>-3854.6</v>
      </c>
      <c r="E13" s="23"/>
      <c r="F13" s="23"/>
      <c r="G13" s="23"/>
      <c r="H13" s="22"/>
      <c r="I13" s="22"/>
      <c r="J13" s="28"/>
      <c r="K13" s="28"/>
      <c r="L13" s="28"/>
      <c r="M13" s="32">
        <f>C13+H13</f>
        <v>-25535.77</v>
      </c>
      <c r="N13" s="33">
        <f>D13</f>
        <v>-3854.6</v>
      </c>
      <c r="O13" s="32"/>
      <c r="P13" s="32"/>
      <c r="Q13" s="32"/>
      <c r="R13" s="18"/>
      <c r="S13" s="18"/>
      <c r="T13" s="18"/>
      <c r="U13" s="18"/>
      <c r="V13" s="18"/>
      <c r="W13" s="12"/>
      <c r="X13" s="12"/>
    </row>
    <row r="14" spans="1:24" s="5" customFormat="1" ht="32.25" customHeight="1" x14ac:dyDescent="0.2">
      <c r="A14" s="34" t="s">
        <v>10</v>
      </c>
      <c r="B14" s="34"/>
      <c r="C14" s="26">
        <f>C6+C7</f>
        <v>269260509.14999998</v>
      </c>
      <c r="D14" s="26">
        <f>D6+D7</f>
        <v>355638297.2299999</v>
      </c>
      <c r="E14" s="30">
        <f>E6+E7</f>
        <v>287172779.74000001</v>
      </c>
      <c r="F14" s="30">
        <f t="shared" ref="F14:H14" si="4">F6+F7</f>
        <v>274124937.08000004</v>
      </c>
      <c r="G14" s="30">
        <f t="shared" si="4"/>
        <v>279644475.08000004</v>
      </c>
      <c r="H14" s="30">
        <f t="shared" si="4"/>
        <v>21400433.950000003</v>
      </c>
      <c r="I14" s="24">
        <f t="shared" ref="I14:L14" si="5">I6+I7</f>
        <v>39373306</v>
      </c>
      <c r="J14" s="26">
        <f t="shared" si="5"/>
        <v>22483898</v>
      </c>
      <c r="K14" s="26">
        <f t="shared" si="5"/>
        <v>17011130</v>
      </c>
      <c r="L14" s="26">
        <f t="shared" si="5"/>
        <v>17215188</v>
      </c>
      <c r="M14" s="26">
        <f>M6+M7</f>
        <v>283376508.10000002</v>
      </c>
      <c r="N14" s="31">
        <f>N6+N7</f>
        <v>385846620.2299999</v>
      </c>
      <c r="O14" s="26">
        <f>O7+O6</f>
        <v>302202843.74000001</v>
      </c>
      <c r="P14" s="26">
        <f>P6+P7</f>
        <v>289144517.08000004</v>
      </c>
      <c r="Q14" s="26">
        <f>Q6+Q7</f>
        <v>294852507.08000004</v>
      </c>
      <c r="R14" s="19"/>
      <c r="S14" s="19"/>
      <c r="T14" s="19"/>
      <c r="U14" s="19"/>
      <c r="V14" s="19"/>
    </row>
    <row r="15" spans="1:24" s="4" customFormat="1" ht="34.5" customHeight="1" x14ac:dyDescent="0.2">
      <c r="A15" s="34" t="s">
        <v>11</v>
      </c>
      <c r="B15" s="34"/>
      <c r="C15" s="26">
        <v>279606459.52999997</v>
      </c>
      <c r="D15" s="29">
        <v>377890835.67000002</v>
      </c>
      <c r="E15" s="26">
        <v>287172779.74000001</v>
      </c>
      <c r="F15" s="26">
        <v>274124937.07999998</v>
      </c>
      <c r="G15" s="26">
        <v>279644475.07999998</v>
      </c>
      <c r="H15" s="30">
        <v>21459663.109999999</v>
      </c>
      <c r="I15" s="24">
        <v>18786900</v>
      </c>
      <c r="J15" s="26">
        <v>22483898</v>
      </c>
      <c r="K15" s="26">
        <v>17011130</v>
      </c>
      <c r="L15" s="26">
        <v>17215188</v>
      </c>
      <c r="M15" s="26">
        <f>C15+H15-7284435</f>
        <v>293781687.63999999</v>
      </c>
      <c r="N15" s="31">
        <f>D15+I15-6619983</f>
        <v>390057752.67000002</v>
      </c>
      <c r="O15" s="26">
        <f>E15+J15-1563100-5890734</f>
        <v>302202843.74000001</v>
      </c>
      <c r="P15" s="26">
        <f>F15+K15-1563100-428450</f>
        <v>289144517.07999998</v>
      </c>
      <c r="Q15" s="26">
        <f>G15+L15--1563100-444056</f>
        <v>297978707.07999998</v>
      </c>
      <c r="R15" s="16"/>
      <c r="S15" s="16"/>
      <c r="T15" s="16"/>
      <c r="U15" s="16"/>
      <c r="V15" s="16"/>
    </row>
    <row r="16" spans="1:24" s="4" customFormat="1" ht="40.5" customHeight="1" x14ac:dyDescent="0.2">
      <c r="A16" s="34" t="s">
        <v>12</v>
      </c>
      <c r="B16" s="34"/>
      <c r="C16" s="26">
        <f>C14-C15</f>
        <v>-10345950.379999995</v>
      </c>
      <c r="D16" s="29">
        <f t="shared" ref="D16:I16" si="6">D14-D15</f>
        <v>-22252538.440000117</v>
      </c>
      <c r="E16" s="25">
        <f t="shared" si="6"/>
        <v>0</v>
      </c>
      <c r="F16" s="25">
        <f t="shared" si="6"/>
        <v>0</v>
      </c>
      <c r="G16" s="25">
        <f t="shared" si="6"/>
        <v>0</v>
      </c>
      <c r="H16" s="25">
        <f t="shared" si="6"/>
        <v>-59229.159999996424</v>
      </c>
      <c r="I16" s="24">
        <f t="shared" si="6"/>
        <v>20586406</v>
      </c>
      <c r="J16" s="26">
        <f>J14-J15</f>
        <v>0</v>
      </c>
      <c r="K16" s="26">
        <f>K14-K15</f>
        <v>0</v>
      </c>
      <c r="L16" s="26">
        <f>L14-L15</f>
        <v>0</v>
      </c>
      <c r="M16" s="26">
        <f>M14-M15</f>
        <v>-10405179.539999962</v>
      </c>
      <c r="N16" s="31">
        <f>N14-N15</f>
        <v>-4211132.4400001168</v>
      </c>
      <c r="O16" s="26">
        <f t="shared" ref="O16" si="7">J16+E16</f>
        <v>0</v>
      </c>
      <c r="P16" s="26" t="s">
        <v>32</v>
      </c>
      <c r="Q16" s="26">
        <f>G16+L16</f>
        <v>0</v>
      </c>
      <c r="R16" s="16"/>
      <c r="S16" s="16"/>
      <c r="T16" s="16"/>
      <c r="U16" s="16"/>
      <c r="V16" s="16"/>
    </row>
    <row r="17" spans="6:11" x14ac:dyDescent="0.2">
      <c r="F17" s="10"/>
      <c r="J17" s="8"/>
    </row>
    <row r="18" spans="6:11" x14ac:dyDescent="0.2">
      <c r="I18" s="10"/>
      <c r="J18" s="8"/>
      <c r="K18" s="9"/>
    </row>
    <row r="19" spans="6:11" x14ac:dyDescent="0.2">
      <c r="I19" s="10"/>
      <c r="J19" s="8"/>
    </row>
    <row r="20" spans="6:11" x14ac:dyDescent="0.2">
      <c r="I20" s="10"/>
      <c r="J20" s="8"/>
    </row>
    <row r="21" spans="6:11" x14ac:dyDescent="0.2">
      <c r="J21" s="8"/>
    </row>
    <row r="22" spans="6:11" x14ac:dyDescent="0.2">
      <c r="J22" s="8"/>
    </row>
    <row r="23" spans="6:11" x14ac:dyDescent="0.2">
      <c r="J23" s="8"/>
    </row>
    <row r="24" spans="6:11" x14ac:dyDescent="0.2">
      <c r="J24" s="8"/>
    </row>
  </sheetData>
  <mergeCells count="11">
    <mergeCell ref="A1:V1"/>
    <mergeCell ref="C3:G3"/>
    <mergeCell ref="H3:L3"/>
    <mergeCell ref="M3:Q3"/>
    <mergeCell ref="R3:V3"/>
    <mergeCell ref="A15:B15"/>
    <mergeCell ref="A16:B16"/>
    <mergeCell ref="A2:Q2"/>
    <mergeCell ref="A3:A4"/>
    <mergeCell ref="B3:B4"/>
    <mergeCell ref="A14:B14"/>
  </mergeCells>
  <pageMargins left="0.27559055118110237" right="0.15748031496062992" top="0.35433070866141736" bottom="0.35433070866141736" header="0.23622047244094491" footer="0.15748031496062992"/>
  <pageSetup paperSize="9" scale="33" orientation="landscape" r:id="rId1"/>
  <headerFooter alignWithMargins="0">
    <oddHeader>&amp;C&amp;P</oddHeader>
  </headerFooter>
  <rowBreaks count="1" manualBreakCount="1">
    <brk id="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основных характеристик</vt:lpstr>
      <vt:lpstr>'прогноз основных характеристик'!Заголовки_для_печати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 Windows</cp:lastModifiedBy>
  <cp:lastPrinted>2021-11-15T07:19:49Z</cp:lastPrinted>
  <dcterms:created xsi:type="dcterms:W3CDTF">2018-10-15T12:06:40Z</dcterms:created>
  <dcterms:modified xsi:type="dcterms:W3CDTF">2024-11-14T10:24:03Z</dcterms:modified>
</cp:coreProperties>
</file>